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转铁" sheetId="1" r:id="rId1"/>
    <sheet name="公转水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<sst xmlns="http://schemas.openxmlformats.org/spreadsheetml/2006/main" count="144" uniqueCount="101">
  <si>
    <t>2025年云南省运输结构调整补助测算表</t>
  </si>
  <si>
    <t>序号</t>
  </si>
  <si>
    <t>补助品类</t>
  </si>
  <si>
    <t>企业名称</t>
  </si>
  <si>
    <t>发送品名</t>
  </si>
  <si>
    <t>2023年发送量
（吨）</t>
  </si>
  <si>
    <t>2024年发送量
（吨）</t>
  </si>
  <si>
    <t>同比±</t>
  </si>
  <si>
    <t>最高补助标准
（元/吨）</t>
  </si>
  <si>
    <t>按最高标准补助
（元）</t>
  </si>
  <si>
    <t>补助比例</t>
  </si>
  <si>
    <t>建议补助标准
（元/吨）</t>
  </si>
  <si>
    <t>建议补助金额
（元）</t>
  </si>
  <si>
    <t>煤炭</t>
  </si>
  <si>
    <t>云南云铝物流投资有限公司建水分公司</t>
  </si>
  <si>
    <t>海南益泉贸易有限公司</t>
  </si>
  <si>
    <t>洗精煤</t>
  </si>
  <si>
    <t>云南仟岸荷香物流有限公司</t>
  </si>
  <si>
    <t>洗精煤、褐煤</t>
  </si>
  <si>
    <t>小计</t>
  </si>
  <si>
    <t>焦炭</t>
  </si>
  <si>
    <t>曲靖恩瑞诚泰供应链管理有限公司</t>
  </si>
  <si>
    <t>曲靖大为焦化制供气有限公司</t>
  </si>
  <si>
    <t>铁矿石</t>
  </si>
  <si>
    <t>中铁快运股份有限公司昆明分公司</t>
  </si>
  <si>
    <t>安宁瑞和物流有限责任公司</t>
  </si>
  <si>
    <t>铁精矿粉</t>
  </si>
  <si>
    <t>云南鑫名物流有限公司</t>
  </si>
  <si>
    <t>云南中货远通物流有限公司</t>
  </si>
  <si>
    <t>化肥</t>
  </si>
  <si>
    <t>云南三环中化化肥有限公司</t>
  </si>
  <si>
    <t>天驰物流有限责任公司</t>
  </si>
  <si>
    <t>磷酸二铵等</t>
  </si>
  <si>
    <t>磷矿石</t>
  </si>
  <si>
    <t>云南冠迪实业有限公司</t>
  </si>
  <si>
    <t>云南磷化集团有限公司</t>
  </si>
  <si>
    <t>云南腾俊国际物流有限公司</t>
  </si>
  <si>
    <t>钢材</t>
  </si>
  <si>
    <t>武钢集团昆明钢铁股份有限公司</t>
  </si>
  <si>
    <t>云南曲靖呈钢钢铁（集团）有限公司</t>
  </si>
  <si>
    <t>云南中云物流有限公司</t>
  </si>
  <si>
    <t>石膏</t>
  </si>
  <si>
    <t>云志合通（云南）科技有限公司</t>
  </si>
  <si>
    <t>硅石、石膏</t>
  </si>
  <si>
    <t>砂石料</t>
  </si>
  <si>
    <t>昭通高投水运投资开发有限公司</t>
  </si>
  <si>
    <t>卵石</t>
  </si>
  <si>
    <t>中铁快运股份有限公司成都分公司</t>
  </si>
  <si>
    <t>鲜活货物</t>
  </si>
  <si>
    <t>云志合通科技（云南）有限公司</t>
  </si>
  <si>
    <t>鲜水果（运距小于800公里）</t>
  </si>
  <si>
    <t>中铁国际多式联运有限公司昆明分公司</t>
  </si>
  <si>
    <t>鲜水果</t>
  </si>
  <si>
    <t>云南欧亚乳业有限公司</t>
  </si>
  <si>
    <t>牛奶（运距小于800公里）</t>
  </si>
  <si>
    <t>云南隆瑞物流有限公司</t>
  </si>
  <si>
    <t>牛奶</t>
  </si>
  <si>
    <t>云南承启达物流有限公司</t>
  </si>
  <si>
    <t>鲜蔬菜</t>
  </si>
  <si>
    <t>连续发货奖励</t>
  </si>
  <si>
    <t>普通货物合计</t>
  </si>
  <si>
    <t>高铁货运</t>
  </si>
  <si>
    <t>中铁顺丰国际快运有限公司</t>
  </si>
  <si>
    <t>鲜花</t>
  </si>
  <si>
    <t>中铁京东物流有限公司</t>
  </si>
  <si>
    <t>中国邮政集团有限公司云南省昆明邮区中心</t>
  </si>
  <si>
    <t>鲜花、茶叶</t>
  </si>
  <si>
    <t>高铁货运合计</t>
  </si>
  <si>
    <t>总计</t>
  </si>
  <si>
    <t>2025年云南省运输结构调整“公转水”补助测算表（补助50%）</t>
  </si>
  <si>
    <t>补助类别</t>
  </si>
  <si>
    <t>补助申报基本情况</t>
  </si>
  <si>
    <t>补助标准及金额</t>
  </si>
  <si>
    <t>新开辟班轮航线运营</t>
  </si>
  <si>
    <t>申报企业</t>
  </si>
  <si>
    <t>航次</t>
  </si>
  <si>
    <t>单向航线距离
（公里）</t>
  </si>
  <si>
    <t>最高补贴标准
（元/航次）</t>
  </si>
  <si>
    <t>最高补助
金额（元）</t>
  </si>
  <si>
    <t>建议补助标准（元/航次）</t>
  </si>
  <si>
    <t>建议补助金额（元）</t>
  </si>
  <si>
    <t>重庆港盛船务有限公司</t>
  </si>
  <si>
    <t>300—500</t>
  </si>
  <si>
    <t>民生轮船股份有限公司</t>
  </si>
  <si>
    <r>
      <rPr>
        <sz val="11"/>
        <color theme="1"/>
        <rFont val="Times New Roman"/>
        <charset val="134"/>
      </rPr>
      <t>500</t>
    </r>
    <r>
      <rPr>
        <sz val="11"/>
        <color theme="1"/>
        <rFont val="宋体"/>
        <charset val="134"/>
      </rPr>
      <t>以上</t>
    </r>
  </si>
  <si>
    <t>合计</t>
  </si>
  <si>
    <t>集装箱运输</t>
  </si>
  <si>
    <t>托运人</t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</si>
  <si>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年发运量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方正仿宋_GBK"/>
        <charset val="134"/>
      </rPr>
      <t>（标箱）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</si>
  <si>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年发运量</t>
    </r>
    <r>
      <rPr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方正仿宋_GBK"/>
        <charset val="134"/>
      </rPr>
      <t>（标箱）</t>
    </r>
  </si>
  <si>
    <t>发运增量
（标箱）</t>
  </si>
  <si>
    <t>航线距离
（公里）</t>
  </si>
  <si>
    <t>最高补贴标准
（元/标箱）</t>
  </si>
  <si>
    <t>建议补助标准（元/标箱）</t>
  </si>
  <si>
    <t>民生国际货物运输代理有限公司</t>
  </si>
  <si>
    <r>
      <rPr>
        <sz val="11"/>
        <color theme="1"/>
        <rFont val="Times New Roman"/>
        <charset val="134"/>
      </rPr>
      <t>1000</t>
    </r>
    <r>
      <rPr>
        <sz val="11"/>
        <color theme="1"/>
        <rFont val="宋体"/>
        <charset val="134"/>
        <scheme val="minor"/>
      </rPr>
      <t>以上</t>
    </r>
  </si>
  <si>
    <t>水富港航物流有限公司</t>
  </si>
  <si>
    <t>成都世代红焱实业有限公司</t>
  </si>
  <si>
    <t>马边捷顺运输有限公司</t>
  </si>
  <si>
    <t>四川圆方物流有限公司</t>
  </si>
  <si>
    <t>四川民生国际货物运输代理有限公司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</si>
</sst>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8"/>
      <name val="华文中宋"/>
      <charset val="134"/>
    </font>
    <font>
      <b/>
      <sz val="11"/>
      <color theme="1"/>
      <name val="方正黑体_GBK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6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176" fontId="3" fillId="0" borderId="0" xfId="0" applyNumberFormat="1" applyFo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0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176" fontId="4" fillId="2" borderId="6" xfId="0" applyNumberFormat="1" applyFont="1" applyFill="1" applyBorder="1" applyAlignment="1">
      <alignment horizontal="center" vertical="center"/>
    </xf>
    <xf numFmtId="9" fontId="3" fillId="2" borderId="2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tabSelected="1" workbookViewId="0">
      <selection activeCell="J41" sqref="J41"/>
    </sheetView>
  </sheetViews>
  <sheetFormatPr defaultColWidth="9" defaultRowHeight="13.5"/>
  <cols>
    <col min="1" max="1" width="4.25" style="25" customWidth="1"/>
    <col min="2" max="2" width="12.5" style="25" customWidth="1"/>
    <col min="3" max="3" width="42.375" style="25" customWidth="1"/>
    <col min="4" max="4" width="15.375" style="26" customWidth="1"/>
    <col min="5" max="5" width="14.875" style="25" customWidth="1"/>
    <col min="6" max="6" width="17.25" style="25" customWidth="1"/>
    <col min="7" max="7" width="13.125" style="25" customWidth="1"/>
    <col min="8" max="8" width="14.375" style="25" customWidth="1"/>
    <col min="9" max="9" width="18.625" style="25" customWidth="1"/>
    <col min="10" max="10" width="21.125" style="25" customWidth="1"/>
    <col min="11" max="11" width="17.25" style="25" customWidth="1"/>
    <col min="12" max="12" width="19.375" style="27" customWidth="1"/>
    <col min="13" max="16384" width="9" style="25"/>
  </cols>
  <sheetData>
    <row r="1" ht="39" customHeight="1" spans="1:12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52"/>
    </row>
    <row r="2" s="23" customFormat="1" ht="43.5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7" t="s">
        <v>7</v>
      </c>
      <c r="H2" s="8" t="s">
        <v>8</v>
      </c>
      <c r="I2" s="8" t="s">
        <v>9</v>
      </c>
      <c r="J2" s="7" t="s">
        <v>10</v>
      </c>
      <c r="K2" s="8" t="s">
        <v>11</v>
      </c>
      <c r="L2" s="53" t="s">
        <v>12</v>
      </c>
    </row>
    <row r="3" spans="1:12">
      <c r="A3" s="10">
        <v>1</v>
      </c>
      <c r="B3" s="10" t="s">
        <v>13</v>
      </c>
      <c r="C3" s="29" t="s">
        <v>14</v>
      </c>
      <c r="D3" s="13" t="s">
        <v>13</v>
      </c>
      <c r="E3" s="10">
        <v>65798</v>
      </c>
      <c r="F3" s="10">
        <v>241333</v>
      </c>
      <c r="G3" s="10">
        <f>F3-E3</f>
        <v>175535</v>
      </c>
      <c r="H3" s="10">
        <v>15</v>
      </c>
      <c r="I3" s="10">
        <f>G3*H3</f>
        <v>2633025</v>
      </c>
      <c r="J3" s="54">
        <v>0.502</v>
      </c>
      <c r="K3" s="10">
        <v>7.53</v>
      </c>
      <c r="L3" s="55">
        <f>K3*G3</f>
        <v>1321778.55</v>
      </c>
    </row>
    <row r="4" spans="1:12">
      <c r="A4" s="10">
        <v>2</v>
      </c>
      <c r="B4" s="10"/>
      <c r="C4" s="29" t="s">
        <v>15</v>
      </c>
      <c r="D4" s="13" t="s">
        <v>16</v>
      </c>
      <c r="E4" s="10">
        <v>338884</v>
      </c>
      <c r="F4" s="10">
        <v>589331</v>
      </c>
      <c r="G4" s="10">
        <v>250447</v>
      </c>
      <c r="H4" s="10">
        <v>15</v>
      </c>
      <c r="I4" s="10">
        <f>G4*H4</f>
        <v>3756705</v>
      </c>
      <c r="J4" s="54">
        <v>0.502</v>
      </c>
      <c r="K4" s="10">
        <v>7.53</v>
      </c>
      <c r="L4" s="55">
        <f>K4*G4</f>
        <v>1885865.91</v>
      </c>
    </row>
    <row r="5" spans="1:12">
      <c r="A5" s="10">
        <v>3</v>
      </c>
      <c r="B5" s="10"/>
      <c r="C5" s="29" t="s">
        <v>17</v>
      </c>
      <c r="D5" s="13" t="s">
        <v>18</v>
      </c>
      <c r="E5" s="10">
        <v>61654</v>
      </c>
      <c r="F5" s="10">
        <v>175277</v>
      </c>
      <c r="G5" s="10">
        <v>113623</v>
      </c>
      <c r="H5" s="10">
        <v>15</v>
      </c>
      <c r="I5" s="10">
        <f>G5*H5</f>
        <v>1704345</v>
      </c>
      <c r="J5" s="54">
        <v>0.502</v>
      </c>
      <c r="K5" s="10">
        <v>7.53</v>
      </c>
      <c r="L5" s="55">
        <f>K5*G5</f>
        <v>855581.19</v>
      </c>
    </row>
    <row r="6" s="23" customFormat="1" spans="1:12">
      <c r="A6" s="7"/>
      <c r="B6" s="30" t="s">
        <v>19</v>
      </c>
      <c r="C6" s="31"/>
      <c r="D6" s="32"/>
      <c r="E6" s="7">
        <f>SUM(E3:E5)</f>
        <v>466336</v>
      </c>
      <c r="F6" s="7">
        <f>SUM(F3:F5)</f>
        <v>1005941</v>
      </c>
      <c r="G6" s="7">
        <f>SUM(G3:G5)</f>
        <v>539605</v>
      </c>
      <c r="H6" s="7"/>
      <c r="I6" s="7">
        <f>SUM(I3:I5)</f>
        <v>8094075</v>
      </c>
      <c r="J6" s="54"/>
      <c r="K6" s="10"/>
      <c r="L6" s="56">
        <f>SUM(L3:L5)</f>
        <v>4063225.65</v>
      </c>
    </row>
    <row r="7" spans="1:12">
      <c r="A7" s="10">
        <v>4</v>
      </c>
      <c r="B7" s="10" t="s">
        <v>20</v>
      </c>
      <c r="C7" s="10" t="s">
        <v>21</v>
      </c>
      <c r="D7" s="13" t="s">
        <v>20</v>
      </c>
      <c r="E7" s="10">
        <v>60853</v>
      </c>
      <c r="F7" s="10">
        <v>175091</v>
      </c>
      <c r="G7" s="10">
        <v>114238</v>
      </c>
      <c r="H7" s="10">
        <v>15</v>
      </c>
      <c r="I7" s="10">
        <f>G7*H7</f>
        <v>1713570</v>
      </c>
      <c r="J7" s="54">
        <v>0.502</v>
      </c>
      <c r="K7" s="10">
        <v>7.53</v>
      </c>
      <c r="L7" s="55">
        <f>K7*G7</f>
        <v>860212.14</v>
      </c>
    </row>
    <row r="8" spans="1:12">
      <c r="A8" s="10">
        <v>5</v>
      </c>
      <c r="B8" s="10"/>
      <c r="C8" s="10" t="s">
        <v>22</v>
      </c>
      <c r="D8" s="13" t="s">
        <v>20</v>
      </c>
      <c r="E8" s="10">
        <v>10258</v>
      </c>
      <c r="F8" s="10">
        <v>322068</v>
      </c>
      <c r="G8" s="10">
        <v>311810</v>
      </c>
      <c r="H8" s="10">
        <v>15</v>
      </c>
      <c r="I8" s="10">
        <f>G8*H8</f>
        <v>4677150</v>
      </c>
      <c r="J8" s="54">
        <v>0.502</v>
      </c>
      <c r="K8" s="10">
        <v>7.53</v>
      </c>
      <c r="L8" s="55">
        <f>K8*G8</f>
        <v>2347929.3</v>
      </c>
    </row>
    <row r="9" spans="1:12">
      <c r="A9" s="10"/>
      <c r="B9" s="30" t="s">
        <v>19</v>
      </c>
      <c r="C9" s="31"/>
      <c r="D9" s="32"/>
      <c r="E9" s="7">
        <f>SUM(E7:E8)</f>
        <v>71111</v>
      </c>
      <c r="F9" s="7">
        <f>SUM(F7:F8)</f>
        <v>497159</v>
      </c>
      <c r="G9" s="7">
        <f>SUM(G7:G8)</f>
        <v>426048</v>
      </c>
      <c r="H9" s="10"/>
      <c r="I9" s="7">
        <f>SUM(I7:I8)</f>
        <v>6390720</v>
      </c>
      <c r="J9" s="54"/>
      <c r="K9" s="10"/>
      <c r="L9" s="56">
        <f>SUM(L7:L8)</f>
        <v>3208141.44</v>
      </c>
    </row>
    <row r="10" spans="1:12">
      <c r="A10" s="10">
        <v>6</v>
      </c>
      <c r="B10" s="10" t="s">
        <v>23</v>
      </c>
      <c r="C10" s="10" t="s">
        <v>24</v>
      </c>
      <c r="D10" s="13" t="s">
        <v>23</v>
      </c>
      <c r="E10" s="10">
        <v>1515045</v>
      </c>
      <c r="F10" s="10">
        <v>2410158</v>
      </c>
      <c r="G10" s="10">
        <v>895113</v>
      </c>
      <c r="H10" s="10">
        <v>15</v>
      </c>
      <c r="I10" s="10">
        <f>G10*H10</f>
        <v>13426695</v>
      </c>
      <c r="J10" s="54">
        <v>0.502</v>
      </c>
      <c r="K10" s="10">
        <v>7.53</v>
      </c>
      <c r="L10" s="55">
        <f>K10*G10</f>
        <v>6740200.89</v>
      </c>
    </row>
    <row r="11" spans="1:12">
      <c r="A11" s="10">
        <v>7</v>
      </c>
      <c r="B11" s="10"/>
      <c r="C11" s="10" t="s">
        <v>25</v>
      </c>
      <c r="D11" s="13" t="s">
        <v>26</v>
      </c>
      <c r="E11" s="10">
        <v>8230</v>
      </c>
      <c r="F11" s="10">
        <v>180582</v>
      </c>
      <c r="G11" s="10">
        <v>172352</v>
      </c>
      <c r="H11" s="10">
        <v>15</v>
      </c>
      <c r="I11" s="10">
        <f>G11*H11</f>
        <v>2585280</v>
      </c>
      <c r="J11" s="54">
        <v>0.502</v>
      </c>
      <c r="K11" s="10">
        <v>7.53</v>
      </c>
      <c r="L11" s="55">
        <f>K11*G11</f>
        <v>1297810.56</v>
      </c>
    </row>
    <row r="12" spans="1:12">
      <c r="A12" s="10">
        <v>8</v>
      </c>
      <c r="B12" s="10"/>
      <c r="C12" s="33" t="s">
        <v>27</v>
      </c>
      <c r="D12" s="13" t="s">
        <v>23</v>
      </c>
      <c r="E12" s="10">
        <v>27574</v>
      </c>
      <c r="F12" s="10">
        <v>223488</v>
      </c>
      <c r="G12" s="10">
        <v>195914</v>
      </c>
      <c r="H12" s="10">
        <v>15</v>
      </c>
      <c r="I12" s="10">
        <f>G12*H12</f>
        <v>2938710</v>
      </c>
      <c r="J12" s="54">
        <v>0.502</v>
      </c>
      <c r="K12" s="10">
        <v>7.53</v>
      </c>
      <c r="L12" s="55">
        <f>K12*G12</f>
        <v>1475232.42</v>
      </c>
    </row>
    <row r="13" spans="1:12">
      <c r="A13" s="10">
        <v>9</v>
      </c>
      <c r="B13" s="10"/>
      <c r="C13" s="10" t="s">
        <v>28</v>
      </c>
      <c r="D13" s="13" t="s">
        <v>23</v>
      </c>
      <c r="E13" s="10">
        <v>6977</v>
      </c>
      <c r="F13" s="10">
        <v>295329</v>
      </c>
      <c r="G13" s="10">
        <v>288352</v>
      </c>
      <c r="H13" s="10">
        <v>15</v>
      </c>
      <c r="I13" s="10">
        <f>G13*H13</f>
        <v>4325280</v>
      </c>
      <c r="J13" s="54">
        <v>0.502</v>
      </c>
      <c r="K13" s="10">
        <v>7.53</v>
      </c>
      <c r="L13" s="55">
        <f>K13*G13</f>
        <v>2171290.56</v>
      </c>
    </row>
    <row r="14" spans="1:12">
      <c r="A14" s="34"/>
      <c r="B14" s="35" t="s">
        <v>19</v>
      </c>
      <c r="C14" s="36"/>
      <c r="D14" s="37"/>
      <c r="E14" s="38">
        <f>SUM(E10:E13)</f>
        <v>1557826</v>
      </c>
      <c r="F14" s="38">
        <f>SUM(F10:F13)</f>
        <v>3109557</v>
      </c>
      <c r="G14" s="38">
        <f>SUM(G10:G13)</f>
        <v>1551731</v>
      </c>
      <c r="H14" s="34"/>
      <c r="I14" s="38">
        <f>SUM(I10:I13)</f>
        <v>23275965</v>
      </c>
      <c r="J14" s="54"/>
      <c r="K14" s="10"/>
      <c r="L14" s="57">
        <f>SUM(L10:L13)</f>
        <v>11684534.43</v>
      </c>
    </row>
    <row r="15" s="24" customFormat="1" spans="1:12">
      <c r="A15" s="39">
        <v>10</v>
      </c>
      <c r="B15" s="10" t="s">
        <v>29</v>
      </c>
      <c r="C15" s="10" t="s">
        <v>30</v>
      </c>
      <c r="D15" s="13" t="s">
        <v>29</v>
      </c>
      <c r="E15" s="10">
        <v>1150822</v>
      </c>
      <c r="F15" s="10">
        <v>1269809</v>
      </c>
      <c r="G15" s="10">
        <v>118987</v>
      </c>
      <c r="H15" s="10">
        <v>15</v>
      </c>
      <c r="I15" s="10">
        <v>1784805</v>
      </c>
      <c r="J15" s="54">
        <v>0.502</v>
      </c>
      <c r="K15" s="10">
        <v>7.53</v>
      </c>
      <c r="L15" s="55">
        <f>K15*G15</f>
        <v>895972.11</v>
      </c>
    </row>
    <row r="16" s="24" customFormat="1" spans="1:12">
      <c r="A16" s="39">
        <v>11</v>
      </c>
      <c r="B16" s="10"/>
      <c r="C16" s="10" t="s">
        <v>31</v>
      </c>
      <c r="D16" s="13" t="s">
        <v>32</v>
      </c>
      <c r="E16" s="10">
        <v>1140682</v>
      </c>
      <c r="F16" s="10">
        <v>1451082</v>
      </c>
      <c r="G16" s="10">
        <v>310400</v>
      </c>
      <c r="H16" s="10">
        <v>15</v>
      </c>
      <c r="I16" s="10">
        <f>G16*H16</f>
        <v>4656000</v>
      </c>
      <c r="J16" s="54">
        <v>0.502</v>
      </c>
      <c r="K16" s="10">
        <v>7.53</v>
      </c>
      <c r="L16" s="55">
        <f>K16*G16</f>
        <v>2337312</v>
      </c>
    </row>
    <row r="17" spans="1:12">
      <c r="A17" s="10"/>
      <c r="B17" s="7" t="s">
        <v>19</v>
      </c>
      <c r="C17" s="7"/>
      <c r="D17" s="7"/>
      <c r="E17" s="7">
        <f>E15+E16</f>
        <v>2291504</v>
      </c>
      <c r="F17" s="7">
        <f>F15+F16</f>
        <v>2720891</v>
      </c>
      <c r="G17" s="7">
        <f>G15+G16</f>
        <v>429387</v>
      </c>
      <c r="H17" s="10"/>
      <c r="I17" s="7">
        <f>I15+I16</f>
        <v>6440805</v>
      </c>
      <c r="J17" s="54">
        <v>0.502</v>
      </c>
      <c r="K17" s="10">
        <v>7.53</v>
      </c>
      <c r="L17" s="56">
        <f>SUM(L15:L16)</f>
        <v>3233284.11</v>
      </c>
    </row>
    <row r="18" spans="1:12">
      <c r="A18" s="10">
        <v>12</v>
      </c>
      <c r="B18" s="10" t="s">
        <v>33</v>
      </c>
      <c r="C18" s="10" t="s">
        <v>34</v>
      </c>
      <c r="D18" s="13" t="s">
        <v>33</v>
      </c>
      <c r="E18" s="10">
        <v>238597</v>
      </c>
      <c r="F18" s="10">
        <v>888842</v>
      </c>
      <c r="G18" s="10">
        <v>650245</v>
      </c>
      <c r="H18" s="10">
        <v>15</v>
      </c>
      <c r="I18" s="10">
        <f>G18*H18</f>
        <v>9753675</v>
      </c>
      <c r="J18" s="54">
        <v>0.502</v>
      </c>
      <c r="K18" s="10">
        <v>7.53</v>
      </c>
      <c r="L18" s="55">
        <f>K18*G18</f>
        <v>4896344.85</v>
      </c>
    </row>
    <row r="19" spans="1:12">
      <c r="A19" s="10">
        <v>13</v>
      </c>
      <c r="B19" s="10"/>
      <c r="C19" s="10" t="s">
        <v>35</v>
      </c>
      <c r="D19" s="13" t="s">
        <v>33</v>
      </c>
      <c r="E19" s="10">
        <v>3749024</v>
      </c>
      <c r="F19" s="10">
        <v>4157587</v>
      </c>
      <c r="G19" s="10">
        <v>408563</v>
      </c>
      <c r="H19" s="10">
        <v>15</v>
      </c>
      <c r="I19" s="10">
        <v>6128445</v>
      </c>
      <c r="J19" s="54">
        <v>0.502</v>
      </c>
      <c r="K19" s="10">
        <v>7.53</v>
      </c>
      <c r="L19" s="55">
        <f>K19*G19</f>
        <v>3076479.39</v>
      </c>
    </row>
    <row r="20" spans="1:12">
      <c r="A20" s="10">
        <v>14</v>
      </c>
      <c r="B20" s="10"/>
      <c r="C20" s="10" t="s">
        <v>36</v>
      </c>
      <c r="D20" s="13" t="s">
        <v>33</v>
      </c>
      <c r="E20" s="10">
        <v>236336</v>
      </c>
      <c r="F20" s="10">
        <v>421756</v>
      </c>
      <c r="G20" s="10">
        <v>185420</v>
      </c>
      <c r="H20" s="10">
        <v>15</v>
      </c>
      <c r="I20" s="10">
        <f t="shared" ref="I20:I21" si="0">G20*H20</f>
        <v>2781300</v>
      </c>
      <c r="J20" s="54">
        <v>0.502</v>
      </c>
      <c r="K20" s="10">
        <v>7.53</v>
      </c>
      <c r="L20" s="55">
        <f>K20*G20</f>
        <v>1396212.6</v>
      </c>
    </row>
    <row r="21" spans="1:12">
      <c r="A21" s="10">
        <v>15</v>
      </c>
      <c r="B21" s="10"/>
      <c r="C21" s="10" t="s">
        <v>28</v>
      </c>
      <c r="D21" s="13" t="s">
        <v>33</v>
      </c>
      <c r="E21" s="10">
        <v>8640</v>
      </c>
      <c r="F21" s="10">
        <v>154816</v>
      </c>
      <c r="G21" s="10">
        <v>146176</v>
      </c>
      <c r="H21" s="10">
        <v>15</v>
      </c>
      <c r="I21" s="10">
        <f t="shared" si="0"/>
        <v>2192640</v>
      </c>
      <c r="J21" s="54">
        <v>0.502</v>
      </c>
      <c r="K21" s="10">
        <v>7.53</v>
      </c>
      <c r="L21" s="55">
        <f>K21*G21</f>
        <v>1100705.28</v>
      </c>
    </row>
    <row r="22" spans="1:12">
      <c r="A22" s="10"/>
      <c r="B22" s="30" t="s">
        <v>19</v>
      </c>
      <c r="C22" s="31"/>
      <c r="D22" s="32"/>
      <c r="E22" s="7">
        <f>SUM(E18:E21)</f>
        <v>4232597</v>
      </c>
      <c r="F22" s="7">
        <f>SUM(F18:F21)</f>
        <v>5623001</v>
      </c>
      <c r="G22" s="7">
        <f>SUM(G18:G21)</f>
        <v>1390404</v>
      </c>
      <c r="H22" s="10"/>
      <c r="I22" s="7">
        <f>SUM(I18:I21)</f>
        <v>20856060</v>
      </c>
      <c r="J22" s="54"/>
      <c r="K22" s="10"/>
      <c r="L22" s="56">
        <f>SUM(L18:L21)</f>
        <v>10469742.12</v>
      </c>
    </row>
    <row r="23" spans="1:12">
      <c r="A23" s="10">
        <v>16</v>
      </c>
      <c r="B23" s="10" t="s">
        <v>37</v>
      </c>
      <c r="C23" s="10" t="s">
        <v>38</v>
      </c>
      <c r="D23" s="13" t="s">
        <v>37</v>
      </c>
      <c r="E23" s="10">
        <v>1118087</v>
      </c>
      <c r="F23" s="10">
        <v>1657083</v>
      </c>
      <c r="G23" s="10">
        <v>538996</v>
      </c>
      <c r="H23" s="10">
        <v>15</v>
      </c>
      <c r="I23" s="10">
        <f>G23*H23</f>
        <v>8084940</v>
      </c>
      <c r="J23" s="54">
        <v>0.502</v>
      </c>
      <c r="K23" s="10">
        <v>7.53</v>
      </c>
      <c r="L23" s="55">
        <f>K23*G23</f>
        <v>4058639.88</v>
      </c>
    </row>
    <row r="24" spans="1:12">
      <c r="A24" s="10">
        <v>17</v>
      </c>
      <c r="B24" s="10"/>
      <c r="C24" s="10" t="s">
        <v>39</v>
      </c>
      <c r="D24" s="13" t="s">
        <v>37</v>
      </c>
      <c r="E24" s="10">
        <v>875481</v>
      </c>
      <c r="F24" s="10">
        <v>984046</v>
      </c>
      <c r="G24" s="10">
        <v>108565</v>
      </c>
      <c r="H24" s="10">
        <v>15</v>
      </c>
      <c r="I24" s="10">
        <f>G24*H24</f>
        <v>1628475</v>
      </c>
      <c r="J24" s="54">
        <v>0.502</v>
      </c>
      <c r="K24" s="10">
        <v>7.53</v>
      </c>
      <c r="L24" s="55">
        <f>K24*G24</f>
        <v>817494.45</v>
      </c>
    </row>
    <row r="25" spans="1:12">
      <c r="A25" s="10">
        <v>18</v>
      </c>
      <c r="B25" s="10"/>
      <c r="C25" s="10" t="s">
        <v>40</v>
      </c>
      <c r="D25" s="13" t="s">
        <v>37</v>
      </c>
      <c r="E25" s="10">
        <v>710620</v>
      </c>
      <c r="F25" s="10">
        <v>1064664</v>
      </c>
      <c r="G25" s="10">
        <v>354044</v>
      </c>
      <c r="H25" s="10">
        <v>15</v>
      </c>
      <c r="I25" s="10">
        <f>G25*H25</f>
        <v>5310660</v>
      </c>
      <c r="J25" s="54">
        <v>0.502</v>
      </c>
      <c r="K25" s="10">
        <v>7.53</v>
      </c>
      <c r="L25" s="55">
        <f>K25*G25</f>
        <v>2665951.32</v>
      </c>
    </row>
    <row r="26" spans="1:12">
      <c r="A26" s="10"/>
      <c r="B26" s="7" t="s">
        <v>19</v>
      </c>
      <c r="C26" s="7"/>
      <c r="D26" s="8"/>
      <c r="E26" s="7">
        <f>SUM(E23:E25)</f>
        <v>2704188</v>
      </c>
      <c r="F26" s="7">
        <f>SUM(F23:F25)</f>
        <v>3705793</v>
      </c>
      <c r="G26" s="7">
        <f>SUM(G23:G25)</f>
        <v>1001605</v>
      </c>
      <c r="H26" s="10"/>
      <c r="I26" s="7">
        <f>SUM(I23:I25)</f>
        <v>15024075</v>
      </c>
      <c r="J26" s="54"/>
      <c r="K26" s="10"/>
      <c r="L26" s="56">
        <f>SUM(L23:L25)</f>
        <v>7542085.65</v>
      </c>
    </row>
    <row r="27" spans="1:12">
      <c r="A27" s="10">
        <v>19</v>
      </c>
      <c r="B27" s="40" t="s">
        <v>41</v>
      </c>
      <c r="C27" s="10" t="s">
        <v>42</v>
      </c>
      <c r="D27" s="13" t="s">
        <v>43</v>
      </c>
      <c r="E27" s="10">
        <v>64716</v>
      </c>
      <c r="F27" s="10">
        <v>187968</v>
      </c>
      <c r="G27" s="10">
        <v>123252</v>
      </c>
      <c r="H27" s="10">
        <v>15</v>
      </c>
      <c r="I27" s="10">
        <f>G27*H27</f>
        <v>1848780</v>
      </c>
      <c r="J27" s="54">
        <v>0.502</v>
      </c>
      <c r="K27" s="10">
        <v>7.53</v>
      </c>
      <c r="L27" s="55">
        <f>K27*G27</f>
        <v>928087.56</v>
      </c>
    </row>
    <row r="28" spans="1:12">
      <c r="A28" s="10">
        <v>20</v>
      </c>
      <c r="B28" s="41"/>
      <c r="C28" s="10" t="s">
        <v>28</v>
      </c>
      <c r="D28" s="13" t="s">
        <v>41</v>
      </c>
      <c r="E28" s="10">
        <v>17792</v>
      </c>
      <c r="F28" s="10">
        <v>282862</v>
      </c>
      <c r="G28" s="10">
        <v>265070</v>
      </c>
      <c r="H28" s="10">
        <v>15</v>
      </c>
      <c r="I28" s="10">
        <f>G28*H28</f>
        <v>3976050</v>
      </c>
      <c r="J28" s="54">
        <v>0.502</v>
      </c>
      <c r="K28" s="10">
        <v>7.53</v>
      </c>
      <c r="L28" s="55">
        <f>K28*G28</f>
        <v>1995977.1</v>
      </c>
    </row>
    <row r="29" spans="1:12">
      <c r="A29" s="10"/>
      <c r="B29" s="30" t="s">
        <v>19</v>
      </c>
      <c r="C29" s="31"/>
      <c r="D29" s="32"/>
      <c r="E29" s="7">
        <f>SUM(E27:E28)</f>
        <v>82508</v>
      </c>
      <c r="F29" s="7">
        <f>SUM(F27:F28)</f>
        <v>470830</v>
      </c>
      <c r="G29" s="7">
        <f>SUM(G27:G28)</f>
        <v>388322</v>
      </c>
      <c r="H29" s="10"/>
      <c r="I29" s="7">
        <f>SUM(I27:I28)</f>
        <v>5824830</v>
      </c>
      <c r="J29" s="54"/>
      <c r="K29" s="10"/>
      <c r="L29" s="56">
        <f>SUM(L27:L28)</f>
        <v>2924064.66</v>
      </c>
    </row>
    <row r="30" spans="1:12">
      <c r="A30" s="10">
        <v>21</v>
      </c>
      <c r="B30" s="40" t="s">
        <v>44</v>
      </c>
      <c r="C30" s="10" t="s">
        <v>45</v>
      </c>
      <c r="D30" s="42" t="s">
        <v>46</v>
      </c>
      <c r="E30" s="10">
        <v>110208</v>
      </c>
      <c r="F30" s="10">
        <v>455488</v>
      </c>
      <c r="G30" s="10">
        <v>345280</v>
      </c>
      <c r="H30" s="10">
        <v>15</v>
      </c>
      <c r="I30" s="10">
        <f>G30*H30</f>
        <v>5179200</v>
      </c>
      <c r="J30" s="54">
        <v>0.502</v>
      </c>
      <c r="K30" s="10">
        <v>7.53</v>
      </c>
      <c r="L30" s="55">
        <f>K30*G30</f>
        <v>2599958.4</v>
      </c>
    </row>
    <row r="31" spans="1:12">
      <c r="A31" s="10">
        <v>22</v>
      </c>
      <c r="B31" s="41"/>
      <c r="C31" s="10" t="s">
        <v>47</v>
      </c>
      <c r="D31" s="13" t="s">
        <v>46</v>
      </c>
      <c r="E31" s="10">
        <v>355920</v>
      </c>
      <c r="F31" s="10">
        <v>780132</v>
      </c>
      <c r="G31" s="10">
        <v>424212</v>
      </c>
      <c r="H31" s="10">
        <v>15</v>
      </c>
      <c r="I31" s="10">
        <f>G31*H31</f>
        <v>6363180</v>
      </c>
      <c r="J31" s="54">
        <v>0.502</v>
      </c>
      <c r="K31" s="10">
        <v>7.53</v>
      </c>
      <c r="L31" s="55">
        <f>K31*G31</f>
        <v>3194316.36</v>
      </c>
    </row>
    <row r="32" spans="1:12">
      <c r="A32" s="10"/>
      <c r="B32" s="30" t="s">
        <v>19</v>
      </c>
      <c r="C32" s="31"/>
      <c r="D32" s="32"/>
      <c r="E32" s="7">
        <f>SUM(E30:E31)</f>
        <v>466128</v>
      </c>
      <c r="F32" s="7">
        <f>SUM(F30:F31)</f>
        <v>1235620</v>
      </c>
      <c r="G32" s="7">
        <f>SUM(G30:G31)</f>
        <v>769492</v>
      </c>
      <c r="H32" s="10"/>
      <c r="I32" s="7">
        <f>SUM(I30:I31)</f>
        <v>11542380</v>
      </c>
      <c r="J32" s="54"/>
      <c r="K32" s="10"/>
      <c r="L32" s="56">
        <f>SUM(L30:L31)</f>
        <v>5794274.76</v>
      </c>
    </row>
    <row r="33" ht="27" spans="1:12">
      <c r="A33" s="10">
        <v>23</v>
      </c>
      <c r="B33" s="10" t="s">
        <v>48</v>
      </c>
      <c r="C33" s="29" t="s">
        <v>49</v>
      </c>
      <c r="D33" s="42" t="s">
        <v>50</v>
      </c>
      <c r="E33" s="10">
        <v>0</v>
      </c>
      <c r="F33" s="10">
        <v>267</v>
      </c>
      <c r="G33" s="10">
        <v>267</v>
      </c>
      <c r="H33" s="10">
        <v>40</v>
      </c>
      <c r="I33" s="10">
        <f t="shared" ref="I33:I38" si="1">G33*H33</f>
        <v>10680</v>
      </c>
      <c r="J33" s="58">
        <v>1</v>
      </c>
      <c r="K33" s="44">
        <f t="shared" ref="K33:K38" si="2">J33*H33</f>
        <v>40</v>
      </c>
      <c r="L33" s="55">
        <f>K33*G33</f>
        <v>10680</v>
      </c>
    </row>
    <row r="34" spans="1:12">
      <c r="A34" s="10">
        <v>24</v>
      </c>
      <c r="B34" s="10"/>
      <c r="C34" s="29" t="s">
        <v>51</v>
      </c>
      <c r="D34" s="42" t="s">
        <v>52</v>
      </c>
      <c r="E34" s="10">
        <v>1061</v>
      </c>
      <c r="F34" s="10">
        <v>4962</v>
      </c>
      <c r="G34" s="10">
        <v>3901</v>
      </c>
      <c r="H34" s="10">
        <v>100</v>
      </c>
      <c r="I34" s="10">
        <f t="shared" si="1"/>
        <v>390100</v>
      </c>
      <c r="J34" s="54">
        <v>1</v>
      </c>
      <c r="K34" s="44">
        <f t="shared" si="2"/>
        <v>100</v>
      </c>
      <c r="L34" s="55">
        <f t="shared" ref="L33:L38" si="3">K34*G34</f>
        <v>390100</v>
      </c>
    </row>
    <row r="35" ht="27" spans="1:12">
      <c r="A35" s="10">
        <v>25</v>
      </c>
      <c r="B35" s="10"/>
      <c r="C35" s="29" t="s">
        <v>53</v>
      </c>
      <c r="D35" s="42" t="s">
        <v>54</v>
      </c>
      <c r="E35" s="10">
        <v>0</v>
      </c>
      <c r="F35" s="10">
        <v>18725</v>
      </c>
      <c r="G35" s="10">
        <v>18725</v>
      </c>
      <c r="H35" s="10">
        <v>40</v>
      </c>
      <c r="I35" s="10">
        <f t="shared" si="1"/>
        <v>749000</v>
      </c>
      <c r="J35" s="54">
        <v>0.502</v>
      </c>
      <c r="K35" s="44">
        <v>20</v>
      </c>
      <c r="L35" s="55">
        <f t="shared" si="3"/>
        <v>374500</v>
      </c>
    </row>
    <row r="36" ht="27" spans="1:12">
      <c r="A36" s="10">
        <v>26</v>
      </c>
      <c r="B36" s="10"/>
      <c r="C36" s="29" t="s">
        <v>55</v>
      </c>
      <c r="D36" s="42" t="s">
        <v>54</v>
      </c>
      <c r="E36" s="10">
        <v>0</v>
      </c>
      <c r="F36" s="10">
        <v>1199</v>
      </c>
      <c r="G36" s="10">
        <v>1199</v>
      </c>
      <c r="H36" s="10">
        <v>40</v>
      </c>
      <c r="I36" s="10">
        <f t="shared" si="1"/>
        <v>47960</v>
      </c>
      <c r="J36" s="54">
        <v>0.502</v>
      </c>
      <c r="K36" s="44">
        <v>20</v>
      </c>
      <c r="L36" s="55">
        <f t="shared" si="3"/>
        <v>23980</v>
      </c>
    </row>
    <row r="37" spans="1:12">
      <c r="A37" s="10">
        <v>27</v>
      </c>
      <c r="B37" s="10"/>
      <c r="C37" s="29" t="s">
        <v>55</v>
      </c>
      <c r="D37" s="42" t="s">
        <v>56</v>
      </c>
      <c r="E37" s="10">
        <v>0</v>
      </c>
      <c r="F37" s="10">
        <v>714</v>
      </c>
      <c r="G37" s="10">
        <v>714</v>
      </c>
      <c r="H37" s="10">
        <v>50</v>
      </c>
      <c r="I37" s="10">
        <f t="shared" si="1"/>
        <v>35700</v>
      </c>
      <c r="J37" s="54">
        <v>0.502</v>
      </c>
      <c r="K37" s="44">
        <v>25</v>
      </c>
      <c r="L37" s="55">
        <f t="shared" si="3"/>
        <v>17850</v>
      </c>
    </row>
    <row r="38" spans="1:12">
      <c r="A38" s="10">
        <v>28</v>
      </c>
      <c r="B38" s="10"/>
      <c r="C38" s="29" t="s">
        <v>57</v>
      </c>
      <c r="D38" s="42" t="s">
        <v>58</v>
      </c>
      <c r="E38" s="10">
        <v>0</v>
      </c>
      <c r="F38" s="10">
        <v>429</v>
      </c>
      <c r="G38" s="10">
        <v>429</v>
      </c>
      <c r="H38" s="10">
        <v>100</v>
      </c>
      <c r="I38" s="10">
        <f t="shared" si="1"/>
        <v>42900</v>
      </c>
      <c r="J38" s="54">
        <v>1</v>
      </c>
      <c r="K38" s="44">
        <f t="shared" si="2"/>
        <v>100</v>
      </c>
      <c r="L38" s="55">
        <f t="shared" si="3"/>
        <v>42900</v>
      </c>
    </row>
    <row r="39" spans="1:12">
      <c r="A39" s="10">
        <v>29</v>
      </c>
      <c r="B39" s="10"/>
      <c r="C39" s="29" t="s">
        <v>51</v>
      </c>
      <c r="D39" s="13" t="s">
        <v>59</v>
      </c>
      <c r="E39" s="10"/>
      <c r="F39" s="10"/>
      <c r="G39" s="10"/>
      <c r="H39" s="10"/>
      <c r="I39" s="10"/>
      <c r="J39" s="54"/>
      <c r="K39" s="10"/>
      <c r="L39" s="55">
        <v>100000</v>
      </c>
    </row>
    <row r="40" spans="1:12">
      <c r="A40" s="10">
        <v>30</v>
      </c>
      <c r="B40" s="10"/>
      <c r="C40" s="29" t="s">
        <v>53</v>
      </c>
      <c r="D40" s="13" t="s">
        <v>59</v>
      </c>
      <c r="E40" s="10"/>
      <c r="F40" s="10"/>
      <c r="G40" s="10"/>
      <c r="H40" s="10"/>
      <c r="I40" s="10"/>
      <c r="J40" s="54"/>
      <c r="K40" s="10"/>
      <c r="L40" s="55">
        <v>100000</v>
      </c>
    </row>
    <row r="41" spans="1:12">
      <c r="A41" s="10"/>
      <c r="B41" s="30" t="s">
        <v>19</v>
      </c>
      <c r="C41" s="31"/>
      <c r="D41" s="32"/>
      <c r="E41" s="7">
        <f>SUM(E33:E38)</f>
        <v>1061</v>
      </c>
      <c r="F41" s="7">
        <f>SUM(F33:F38)</f>
        <v>26296</v>
      </c>
      <c r="G41" s="7">
        <f>SUM(G33:G38)</f>
        <v>25235</v>
      </c>
      <c r="H41" s="10"/>
      <c r="I41" s="7">
        <f>SUM(I33:I38)</f>
        <v>1276340</v>
      </c>
      <c r="J41" s="54"/>
      <c r="K41" s="10"/>
      <c r="L41" s="56">
        <f>SUM(L33:L40)</f>
        <v>1060010</v>
      </c>
    </row>
    <row r="42" s="23" customFormat="1" ht="16.5" customHeight="1" spans="1:12">
      <c r="A42" s="43"/>
      <c r="B42" s="7" t="s">
        <v>60</v>
      </c>
      <c r="C42" s="7"/>
      <c r="D42" s="7"/>
      <c r="E42" s="7">
        <f>E41+E32+E26+E22+E17+E14+E9+E6+E29</f>
        <v>11873259</v>
      </c>
      <c r="F42" s="7">
        <f>F41+F32+F26+F22+F17+F14+F9+F6+F29</f>
        <v>18395088</v>
      </c>
      <c r="G42" s="7">
        <f>G41+G32+G26+G22+G17+G14+G9+G6+G29</f>
        <v>6521829</v>
      </c>
      <c r="H42" s="7"/>
      <c r="I42" s="7">
        <f>I41+I32+I26+I22+I17+I14+I9+I6+I29</f>
        <v>98725250</v>
      </c>
      <c r="J42" s="7"/>
      <c r="K42" s="7"/>
      <c r="L42" s="7">
        <f>L41+L32+L26+L22+L17+L14+L9+L6+L29</f>
        <v>49979362.82</v>
      </c>
    </row>
    <row r="43" spans="1:12">
      <c r="A43" s="44">
        <v>31</v>
      </c>
      <c r="B43" s="44" t="s">
        <v>61</v>
      </c>
      <c r="C43" s="44" t="s">
        <v>62</v>
      </c>
      <c r="D43" s="45" t="s">
        <v>63</v>
      </c>
      <c r="E43" s="44">
        <v>3656039</v>
      </c>
      <c r="F43" s="44">
        <v>7611130</v>
      </c>
      <c r="G43" s="44">
        <v>3955091</v>
      </c>
      <c r="H43" s="44">
        <v>2</v>
      </c>
      <c r="I43" s="10">
        <f>G43*H43</f>
        <v>7910182</v>
      </c>
      <c r="J43" s="54">
        <v>0.352</v>
      </c>
      <c r="K43" s="59">
        <v>0.62</v>
      </c>
      <c r="L43" s="55">
        <f>K43*G43</f>
        <v>2452156.42</v>
      </c>
    </row>
    <row r="44" spans="1:12">
      <c r="A44" s="44">
        <v>32</v>
      </c>
      <c r="B44" s="44"/>
      <c r="C44" s="44" t="s">
        <v>64</v>
      </c>
      <c r="D44" s="45" t="s">
        <v>63</v>
      </c>
      <c r="E44" s="44">
        <v>1635227</v>
      </c>
      <c r="F44" s="44">
        <v>5717539</v>
      </c>
      <c r="G44" s="44">
        <v>4082312</v>
      </c>
      <c r="H44" s="44">
        <v>2</v>
      </c>
      <c r="I44" s="10">
        <f>G44*H44</f>
        <v>8164624</v>
      </c>
      <c r="J44" s="54">
        <v>0.352</v>
      </c>
      <c r="K44" s="59">
        <v>0.62</v>
      </c>
      <c r="L44" s="55">
        <f>K44*G44</f>
        <v>2531033.44</v>
      </c>
    </row>
    <row r="45" spans="1:12">
      <c r="A45" s="44">
        <v>33</v>
      </c>
      <c r="B45" s="44"/>
      <c r="C45" s="44" t="s">
        <v>65</v>
      </c>
      <c r="D45" s="45" t="s">
        <v>66</v>
      </c>
      <c r="E45" s="44">
        <v>52090</v>
      </c>
      <c r="F45" s="44">
        <v>56378</v>
      </c>
      <c r="G45" s="44">
        <v>4288</v>
      </c>
      <c r="H45" s="44">
        <v>2</v>
      </c>
      <c r="I45" s="10">
        <f>G45*H45</f>
        <v>8576</v>
      </c>
      <c r="J45" s="54">
        <v>0.352</v>
      </c>
      <c r="K45" s="59">
        <v>0.62</v>
      </c>
      <c r="L45" s="55">
        <f>K45*G45</f>
        <v>2658.56</v>
      </c>
    </row>
    <row r="46" s="23" customFormat="1" spans="1:12">
      <c r="A46" s="46"/>
      <c r="B46" s="47" t="s">
        <v>67</v>
      </c>
      <c r="C46" s="48"/>
      <c r="D46" s="49"/>
      <c r="E46" s="50">
        <f>SUM(E43:E45)</f>
        <v>5343356</v>
      </c>
      <c r="F46" s="50">
        <f t="shared" ref="F46:G46" si="4">SUM(F43:F45)</f>
        <v>13385047</v>
      </c>
      <c r="G46" s="50">
        <f t="shared" si="4"/>
        <v>8041691</v>
      </c>
      <c r="H46" s="50"/>
      <c r="I46" s="50">
        <f>SUM(I43:I45)</f>
        <v>16083382</v>
      </c>
      <c r="J46" s="50"/>
      <c r="K46" s="50"/>
      <c r="L46" s="60">
        <f>SUM(L43:L45)</f>
        <v>4985848.42</v>
      </c>
    </row>
    <row r="47" s="23" customFormat="1" ht="23.25" customHeight="1" spans="1:12">
      <c r="A47" s="46"/>
      <c r="B47" s="50" t="s">
        <v>68</v>
      </c>
      <c r="C47" s="50"/>
      <c r="D47" s="50"/>
      <c r="E47" s="51">
        <f>E42+(E46/1000)</f>
        <v>11878602.356</v>
      </c>
      <c r="F47" s="51">
        <f>F42+(F46/1000)</f>
        <v>18408473.047</v>
      </c>
      <c r="G47" s="51">
        <f>G42+(G46/1000)</f>
        <v>6529870.691</v>
      </c>
      <c r="H47" s="50"/>
      <c r="I47" s="50">
        <f>I42+I46</f>
        <v>114808632</v>
      </c>
      <c r="J47" s="50"/>
      <c r="K47" s="50"/>
      <c r="L47" s="60">
        <f>L42+L46</f>
        <v>54965211.24</v>
      </c>
    </row>
    <row r="50" spans="6:6">
      <c r="F50" s="25">
        <f>G47/E47</f>
        <v>0.549717087524333</v>
      </c>
    </row>
  </sheetData>
  <mergeCells count="23">
    <mergeCell ref="A1:K1"/>
    <mergeCell ref="B6:D6"/>
    <mergeCell ref="B9:D9"/>
    <mergeCell ref="B14:D14"/>
    <mergeCell ref="B17:D17"/>
    <mergeCell ref="B22:D22"/>
    <mergeCell ref="B26:C26"/>
    <mergeCell ref="B29:D29"/>
    <mergeCell ref="B32:D32"/>
    <mergeCell ref="B41:D41"/>
    <mergeCell ref="B42:D42"/>
    <mergeCell ref="B46:D46"/>
    <mergeCell ref="B47:D47"/>
    <mergeCell ref="B3:B5"/>
    <mergeCell ref="B7:B8"/>
    <mergeCell ref="B10:B13"/>
    <mergeCell ref="B15:B16"/>
    <mergeCell ref="B18:B21"/>
    <mergeCell ref="B23:B25"/>
    <mergeCell ref="B27:B28"/>
    <mergeCell ref="B30:B31"/>
    <mergeCell ref="B33:B40"/>
    <mergeCell ref="B43:B45"/>
  </mergeCells>
  <pageMargins left="0.708661417322835" right="0.275" top="0.236111111111111" bottom="0.275" header="0.31496062992126" footer="0.31496062992126"/>
  <pageSetup paperSize="8" scale="63" orientation="portrait" horizontalDpi="2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opLeftCell="A4" workbookViewId="0">
      <selection activeCell="M14" sqref="M14"/>
    </sheetView>
  </sheetViews>
  <sheetFormatPr defaultColWidth="9" defaultRowHeight="13.5"/>
  <cols>
    <col min="1" max="1" width="11.375" customWidth="1"/>
    <col min="2" max="2" width="31.375" customWidth="1"/>
    <col min="3" max="3" width="13.125" customWidth="1"/>
    <col min="4" max="4" width="14.125" customWidth="1"/>
    <col min="5" max="5" width="11.125" customWidth="1"/>
    <col min="6" max="6" width="14.75" customWidth="1"/>
    <col min="7" max="7" width="14" customWidth="1"/>
    <col min="8" max="8" width="16.25" customWidth="1"/>
    <col min="10" max="10" width="14.25" customWidth="1"/>
    <col min="11" max="11" width="14.375" customWidth="1"/>
  </cols>
  <sheetData>
    <row r="1" ht="51" customHeight="1" spans="1:11">
      <c r="A1" s="1" t="s">
        <v>69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6" customHeight="1" spans="1:11">
      <c r="A2" s="2" t="s">
        <v>70</v>
      </c>
      <c r="B2" s="3" t="s">
        <v>71</v>
      </c>
      <c r="C2" s="4"/>
      <c r="D2" s="4"/>
      <c r="E2" s="4"/>
      <c r="F2" s="5"/>
      <c r="G2" s="2" t="s">
        <v>72</v>
      </c>
      <c r="H2" s="2"/>
      <c r="I2" s="2"/>
      <c r="J2" s="2"/>
      <c r="K2" s="2"/>
    </row>
    <row r="3" ht="27" spans="1:11">
      <c r="A3" s="6" t="s">
        <v>73</v>
      </c>
      <c r="B3" s="7" t="s">
        <v>74</v>
      </c>
      <c r="C3" s="7" t="s">
        <v>75</v>
      </c>
      <c r="D3" s="7" t="s">
        <v>76</v>
      </c>
      <c r="E3" s="7"/>
      <c r="F3" s="7"/>
      <c r="G3" s="8" t="s">
        <v>77</v>
      </c>
      <c r="H3" s="8" t="s">
        <v>78</v>
      </c>
      <c r="I3" s="14" t="s">
        <v>10</v>
      </c>
      <c r="J3" s="14" t="s">
        <v>79</v>
      </c>
      <c r="K3" s="14" t="s">
        <v>80</v>
      </c>
    </row>
    <row r="4" ht="30" customHeight="1" spans="1:11">
      <c r="A4" s="9"/>
      <c r="B4" s="10" t="s">
        <v>81</v>
      </c>
      <c r="C4" s="10">
        <v>173</v>
      </c>
      <c r="D4" s="10"/>
      <c r="E4" s="10" t="s">
        <v>82</v>
      </c>
      <c r="F4" s="10"/>
      <c r="G4" s="10">
        <v>50000</v>
      </c>
      <c r="H4" s="10">
        <v>8650000</v>
      </c>
      <c r="I4" s="15">
        <v>0.4971</v>
      </c>
      <c r="J4" s="16">
        <f>I4*G4</f>
        <v>24855</v>
      </c>
      <c r="K4" s="17">
        <f>J4*C4</f>
        <v>4299915</v>
      </c>
    </row>
    <row r="5" ht="30" customHeight="1" spans="1:11">
      <c r="A5" s="9"/>
      <c r="B5" s="10" t="s">
        <v>83</v>
      </c>
      <c r="C5" s="10">
        <v>47</v>
      </c>
      <c r="D5" s="10"/>
      <c r="E5" s="10" t="s">
        <v>84</v>
      </c>
      <c r="F5" s="10"/>
      <c r="G5" s="10">
        <v>80000</v>
      </c>
      <c r="H5" s="10">
        <v>3760000</v>
      </c>
      <c r="I5" s="15">
        <v>0.4971</v>
      </c>
      <c r="J5" s="16">
        <f>I5*G5</f>
        <v>39768</v>
      </c>
      <c r="K5" s="17">
        <f>J5*C5</f>
        <v>1869096</v>
      </c>
    </row>
    <row r="6" ht="30" customHeight="1" spans="1:11">
      <c r="A6" s="11"/>
      <c r="B6" s="10" t="s">
        <v>85</v>
      </c>
      <c r="C6" s="10"/>
      <c r="D6" s="10"/>
      <c r="E6" s="10"/>
      <c r="F6" s="10"/>
      <c r="G6" s="10"/>
      <c r="H6" s="10">
        <v>12410000</v>
      </c>
      <c r="I6" s="15"/>
      <c r="J6" s="17"/>
      <c r="K6" s="17">
        <f>SUM(K4:K5)</f>
        <v>6169011</v>
      </c>
    </row>
    <row r="7" ht="30" customHeight="1" spans="1:11">
      <c r="A7" s="6" t="s">
        <v>86</v>
      </c>
      <c r="B7" s="10" t="s">
        <v>87</v>
      </c>
      <c r="C7" s="12" t="s">
        <v>88</v>
      </c>
      <c r="D7" s="12" t="s">
        <v>89</v>
      </c>
      <c r="E7" s="13" t="s">
        <v>90</v>
      </c>
      <c r="F7" s="13" t="s">
        <v>91</v>
      </c>
      <c r="G7" s="13" t="s">
        <v>92</v>
      </c>
      <c r="H7" s="13" t="s">
        <v>78</v>
      </c>
      <c r="I7" s="18" t="s">
        <v>10</v>
      </c>
      <c r="J7" s="18" t="s">
        <v>93</v>
      </c>
      <c r="K7" s="18" t="s">
        <v>80</v>
      </c>
    </row>
    <row r="8" ht="30" customHeight="1" spans="1:11">
      <c r="A8" s="9"/>
      <c r="B8" s="10" t="s">
        <v>94</v>
      </c>
      <c r="C8" s="10">
        <v>0</v>
      </c>
      <c r="D8" s="10">
        <v>142</v>
      </c>
      <c r="E8" s="10">
        <v>142</v>
      </c>
      <c r="F8" s="10" t="s">
        <v>95</v>
      </c>
      <c r="G8" s="10">
        <v>550</v>
      </c>
      <c r="H8" s="10">
        <v>78100</v>
      </c>
      <c r="I8" s="15">
        <v>0.4971</v>
      </c>
      <c r="J8" s="19">
        <f t="shared" ref="J4:J13" si="0">I8*G8</f>
        <v>273.405</v>
      </c>
      <c r="K8" s="17">
        <f t="shared" ref="K8:K13" si="1">J8*E8</f>
        <v>38823.51</v>
      </c>
    </row>
    <row r="9" ht="30" customHeight="1" spans="1:11">
      <c r="A9" s="9"/>
      <c r="B9" s="10" t="s">
        <v>96</v>
      </c>
      <c r="C9" s="10">
        <v>0</v>
      </c>
      <c r="D9" s="10">
        <v>228</v>
      </c>
      <c r="E9" s="10">
        <v>228</v>
      </c>
      <c r="F9" s="10" t="s">
        <v>95</v>
      </c>
      <c r="G9" s="10">
        <v>550</v>
      </c>
      <c r="H9" s="10">
        <v>125400</v>
      </c>
      <c r="I9" s="15">
        <v>0.4971</v>
      </c>
      <c r="J9" s="19">
        <f t="shared" si="0"/>
        <v>273.405</v>
      </c>
      <c r="K9" s="17">
        <f t="shared" si="1"/>
        <v>62336.34</v>
      </c>
    </row>
    <row r="10" ht="30" customHeight="1" spans="1:11">
      <c r="A10" s="9"/>
      <c r="B10" s="10" t="s">
        <v>97</v>
      </c>
      <c r="C10" s="10">
        <v>0</v>
      </c>
      <c r="D10" s="10">
        <v>1519</v>
      </c>
      <c r="E10" s="10">
        <v>1519</v>
      </c>
      <c r="F10" s="10" t="s">
        <v>95</v>
      </c>
      <c r="G10" s="10">
        <v>550</v>
      </c>
      <c r="H10" s="10">
        <v>835450</v>
      </c>
      <c r="I10" s="15">
        <v>0.4971</v>
      </c>
      <c r="J10" s="19">
        <f t="shared" si="0"/>
        <v>273.405</v>
      </c>
      <c r="K10" s="17">
        <f t="shared" si="1"/>
        <v>415302.195</v>
      </c>
    </row>
    <row r="11" ht="30" customHeight="1" spans="1:11">
      <c r="A11" s="9"/>
      <c r="B11" s="10" t="s">
        <v>98</v>
      </c>
      <c r="C11" s="10">
        <v>0</v>
      </c>
      <c r="D11" s="10">
        <v>11960</v>
      </c>
      <c r="E11" s="10">
        <v>11960</v>
      </c>
      <c r="F11" s="10" t="s">
        <v>95</v>
      </c>
      <c r="G11" s="10">
        <v>550</v>
      </c>
      <c r="H11" s="10">
        <v>6578000</v>
      </c>
      <c r="I11" s="15">
        <v>0.4971</v>
      </c>
      <c r="J11" s="19">
        <f t="shared" si="0"/>
        <v>273.405</v>
      </c>
      <c r="K11" s="17">
        <f t="shared" si="1"/>
        <v>3269923.8</v>
      </c>
    </row>
    <row r="12" ht="30" customHeight="1" spans="1:11">
      <c r="A12" s="9"/>
      <c r="B12" s="10" t="s">
        <v>99</v>
      </c>
      <c r="C12" s="10">
        <v>0</v>
      </c>
      <c r="D12" s="10">
        <v>46</v>
      </c>
      <c r="E12" s="10">
        <v>46</v>
      </c>
      <c r="F12" s="10" t="s">
        <v>95</v>
      </c>
      <c r="G12" s="10">
        <v>550</v>
      </c>
      <c r="H12" s="10">
        <v>25300</v>
      </c>
      <c r="I12" s="15">
        <v>0.4971</v>
      </c>
      <c r="J12" s="19">
        <f t="shared" si="0"/>
        <v>273.405</v>
      </c>
      <c r="K12" s="17">
        <f t="shared" si="1"/>
        <v>12576.63</v>
      </c>
    </row>
    <row r="13" ht="30" customHeight="1" spans="1:11">
      <c r="A13" s="9"/>
      <c r="B13" s="10" t="s">
        <v>100</v>
      </c>
      <c r="C13" s="10">
        <v>0</v>
      </c>
      <c r="D13" s="10">
        <v>114</v>
      </c>
      <c r="E13" s="10">
        <v>114</v>
      </c>
      <c r="F13" s="10" t="s">
        <v>95</v>
      </c>
      <c r="G13" s="10">
        <v>550</v>
      </c>
      <c r="H13" s="10">
        <v>62700</v>
      </c>
      <c r="I13" s="15">
        <v>0.4971</v>
      </c>
      <c r="J13" s="19">
        <f t="shared" si="0"/>
        <v>273.405</v>
      </c>
      <c r="K13" s="17">
        <f t="shared" si="1"/>
        <v>31168.17</v>
      </c>
    </row>
    <row r="14" ht="30" customHeight="1" spans="1:11">
      <c r="A14" s="11"/>
      <c r="B14" s="10" t="s">
        <v>85</v>
      </c>
      <c r="C14" s="10"/>
      <c r="D14" s="10"/>
      <c r="E14" s="10"/>
      <c r="F14" s="10"/>
      <c r="G14" s="10"/>
      <c r="H14" s="10">
        <v>7704950</v>
      </c>
      <c r="I14" s="15"/>
      <c r="J14" s="17"/>
      <c r="K14" s="16">
        <f>SUM(K8:K13)</f>
        <v>3830130.645</v>
      </c>
    </row>
    <row r="15" ht="30" customHeight="1" spans="1:11">
      <c r="A15" s="7" t="s">
        <v>85</v>
      </c>
      <c r="B15" s="7"/>
      <c r="C15" s="7"/>
      <c r="D15" s="7"/>
      <c r="E15" s="7"/>
      <c r="F15" s="7"/>
      <c r="G15" s="7"/>
      <c r="H15" s="7">
        <v>20114950</v>
      </c>
      <c r="I15" s="20"/>
      <c r="J15" s="21"/>
      <c r="K15" s="22">
        <f>K14+K6</f>
        <v>9999141.645</v>
      </c>
    </row>
  </sheetData>
  <mergeCells count="6">
    <mergeCell ref="A1:K1"/>
    <mergeCell ref="B2:F2"/>
    <mergeCell ref="G2:K2"/>
    <mergeCell ref="D3:F3"/>
    <mergeCell ref="A3:A6"/>
    <mergeCell ref="A7:A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公转铁</vt:lpstr>
      <vt:lpstr>公转水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杨岩</cp:lastModifiedBy>
  <dcterms:created xsi:type="dcterms:W3CDTF">2006-09-13T11:21:00Z</dcterms:created>
  <dcterms:modified xsi:type="dcterms:W3CDTF">2025-08-18T07:48:53Z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E0C37917E8D34E0F9CE99CFA5C416120_13</vt:lpwstr>
  </property>
  <property fmtid="{D5CDD505-2E9C-101B-9397-08002B2CF9AE}" pid="3" name="KSOProductBuildVer">
    <vt:lpwstr>2052-12.1.0.17140</vt:lpwstr>
  </property>
</Properties>
</file>